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56" i="1" l="1"/>
  <c r="J132" i="1" l="1"/>
  <c r="I191" i="1" l="1"/>
  <c r="J191" i="1" s="1"/>
  <c r="H191" i="1"/>
  <c r="G191" i="1"/>
  <c r="I172" i="1"/>
  <c r="J172" i="1" s="1"/>
  <c r="H172" i="1"/>
  <c r="G172" i="1"/>
  <c r="I153" i="1"/>
  <c r="J153" i="1" s="1"/>
  <c r="H153" i="1"/>
  <c r="G153" i="1"/>
  <c r="J134" i="1"/>
  <c r="I134" i="1"/>
  <c r="H134" i="1"/>
  <c r="G134" i="1"/>
  <c r="I115" i="1"/>
  <c r="J115" i="1" s="1"/>
  <c r="H115" i="1"/>
  <c r="G115" i="1"/>
  <c r="I96" i="1"/>
  <c r="J96" i="1" s="1"/>
  <c r="H96" i="1"/>
  <c r="G96" i="1"/>
  <c r="J77" i="1"/>
  <c r="I77" i="1"/>
  <c r="H77" i="1"/>
  <c r="G77" i="1"/>
  <c r="I58" i="1"/>
  <c r="J58" i="1" s="1"/>
  <c r="H58" i="1"/>
  <c r="G58" i="1"/>
  <c r="I39" i="1"/>
  <c r="J39" i="1" s="1"/>
  <c r="H39" i="1"/>
  <c r="G39" i="1"/>
  <c r="I20" i="1"/>
  <c r="J20" i="1" s="1"/>
  <c r="H20" i="1"/>
  <c r="G20" i="1"/>
  <c r="J189" i="1" l="1"/>
  <c r="I187" i="1"/>
  <c r="H187" i="1"/>
  <c r="G187" i="1"/>
  <c r="I188" i="1"/>
  <c r="H188" i="1"/>
  <c r="G188" i="1"/>
  <c r="I186" i="1"/>
  <c r="H186" i="1"/>
  <c r="J186" i="1" s="1"/>
  <c r="G186" i="1"/>
  <c r="I168" i="1"/>
  <c r="H168" i="1"/>
  <c r="G168" i="1"/>
  <c r="I169" i="1"/>
  <c r="H169" i="1"/>
  <c r="G169" i="1"/>
  <c r="J167" i="1"/>
  <c r="J151" i="1"/>
  <c r="I149" i="1"/>
  <c r="H149" i="1"/>
  <c r="G149" i="1"/>
  <c r="I150" i="1"/>
  <c r="H150" i="1"/>
  <c r="G150" i="1"/>
  <c r="I148" i="1"/>
  <c r="H148" i="1"/>
  <c r="G148" i="1"/>
  <c r="J130" i="1"/>
  <c r="J129" i="1"/>
  <c r="I112" i="1"/>
  <c r="H112" i="1"/>
  <c r="G112" i="1"/>
  <c r="J110" i="1"/>
  <c r="J94" i="1"/>
  <c r="H92" i="1"/>
  <c r="G92" i="1"/>
  <c r="I93" i="1"/>
  <c r="H93" i="1"/>
  <c r="G93" i="1"/>
  <c r="J91" i="1"/>
  <c r="J75" i="1"/>
  <c r="I73" i="1"/>
  <c r="H73" i="1"/>
  <c r="G73" i="1"/>
  <c r="I74" i="1"/>
  <c r="H74" i="1"/>
  <c r="G74" i="1"/>
  <c r="I72" i="1"/>
  <c r="H72" i="1"/>
  <c r="G72" i="1"/>
  <c r="I54" i="1"/>
  <c r="H54" i="1"/>
  <c r="G54" i="1"/>
  <c r="I55" i="1"/>
  <c r="H55" i="1"/>
  <c r="G55" i="1"/>
  <c r="J53" i="1"/>
  <c r="J37" i="1"/>
  <c r="I35" i="1"/>
  <c r="H35" i="1"/>
  <c r="G35" i="1"/>
  <c r="I36" i="1"/>
  <c r="H36" i="1"/>
  <c r="G36" i="1"/>
  <c r="J36" i="1" s="1"/>
  <c r="J34" i="1"/>
  <c r="I16" i="1"/>
  <c r="H16" i="1"/>
  <c r="G16" i="1"/>
  <c r="J18" i="1"/>
  <c r="J93" i="1" l="1"/>
  <c r="J72" i="1"/>
  <c r="J187" i="1"/>
  <c r="J17" i="1"/>
  <c r="J112" i="1"/>
  <c r="J148" i="1"/>
  <c r="J188" i="1"/>
  <c r="J16" i="1"/>
  <c r="J73" i="1"/>
  <c r="J169" i="1"/>
  <c r="J150" i="1"/>
  <c r="J92" i="1"/>
  <c r="J74" i="1"/>
  <c r="J55" i="1"/>
  <c r="J54" i="1"/>
  <c r="J35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195" i="1" l="1"/>
  <c r="F176" i="1"/>
  <c r="J81" i="1"/>
  <c r="H81" i="1"/>
  <c r="J62" i="1"/>
  <c r="H62" i="1"/>
  <c r="F62" i="1"/>
  <c r="G43" i="1"/>
  <c r="F43" i="1"/>
  <c r="J24" i="1"/>
  <c r="L195" i="1"/>
  <c r="J176" i="1"/>
  <c r="L176" i="1"/>
  <c r="L138" i="1"/>
  <c r="J119" i="1"/>
  <c r="L119" i="1"/>
  <c r="L100" i="1"/>
  <c r="L81" i="1"/>
  <c r="L62" i="1"/>
  <c r="L43" i="1"/>
  <c r="L24" i="1"/>
  <c r="F157" i="1"/>
  <c r="G119" i="1"/>
  <c r="F100" i="1"/>
  <c r="G100" i="1"/>
  <c r="J100" i="1"/>
  <c r="G81" i="1"/>
  <c r="G195" i="1"/>
  <c r="H195" i="1"/>
  <c r="I195" i="1"/>
  <c r="H176" i="1"/>
  <c r="I138" i="1"/>
  <c r="H157" i="1"/>
  <c r="J157" i="1"/>
  <c r="H138" i="1"/>
  <c r="F138" i="1"/>
  <c r="I119" i="1"/>
  <c r="H119" i="1"/>
  <c r="H100" i="1"/>
  <c r="I62" i="1"/>
  <c r="H43" i="1"/>
  <c r="G24" i="1"/>
  <c r="H24" i="1"/>
  <c r="I24" i="1"/>
  <c r="F196" i="1" l="1"/>
  <c r="J196" i="1"/>
  <c r="L196" i="1"/>
  <c r="G196" i="1"/>
  <c r="I196" i="1"/>
  <c r="H196" i="1"/>
</calcChain>
</file>

<file path=xl/sharedStrings.xml><?xml version="1.0" encoding="utf-8"?>
<sst xmlns="http://schemas.openxmlformats.org/spreadsheetml/2006/main" count="289" uniqueCount="116">
  <si>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</si>
  <si>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</si>
  <si>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</si>
  <si>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</si>
  <si>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</si>
  <si>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</si>
  <si>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</si>
  <si>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</si>
  <si>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</si>
  <si>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</si>
  <si>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</si>
  <si>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</si>
  <si>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</si>
  <si>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</si>
  <si>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</si>
  <si>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</si>
  <si>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</si>
  <si>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</si>
  <si>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</si>
  <si>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</si>
  <si>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</si>
  <si>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</si>
  <si>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</si>
  <si>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</si>
  <si>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</si>
  <si>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</si>
  <si>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</si>
  <si>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</si>
  <si>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</si>
  <si>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</si>
  <si>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</si>
  <si>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</si>
  <si>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</si>
  <si>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</si>
  <si>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</si>
  <si>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</si>
  <si>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</si>
  <si>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</si>
  <si>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</si>
  <si>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</si>
  <si>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261/2013</t>
  </si>
  <si>
    <t>Суп - лапша с картофелем и мясом</t>
  </si>
  <si>
    <t>Картофельное пюре</t>
  </si>
  <si>
    <t>Котлета  "Детская"</t>
  </si>
  <si>
    <t>Компот из сухофруктов</t>
  </si>
  <si>
    <t>Щи из свежей капусты с картофелем</t>
  </si>
  <si>
    <t>Каша гречневая рассыпчатая</t>
  </si>
  <si>
    <t>Фрикадельки "Петушок"</t>
  </si>
  <si>
    <t>Чай с лимоном</t>
  </si>
  <si>
    <t>Суп картофельный с бобовыми</t>
  </si>
  <si>
    <t>Макаронные изделия отварные</t>
  </si>
  <si>
    <t>Гуляш</t>
  </si>
  <si>
    <t xml:space="preserve"> Чай с сахаром</t>
  </si>
  <si>
    <t>Рассольник ленинградский</t>
  </si>
  <si>
    <t>Каша рисовая с овощами рассыпчатая</t>
  </si>
  <si>
    <t>Котлета рыбная "Нептун"</t>
  </si>
  <si>
    <t>Суп картофельный с макаронными изделиями</t>
  </si>
  <si>
    <t>Птица отварная</t>
  </si>
  <si>
    <t>Уха со взбитым яйцом</t>
  </si>
  <si>
    <t>Пюре из бобовых с маслом</t>
  </si>
  <si>
    <t>Котлета "Загадка"</t>
  </si>
  <si>
    <t>Борщ с капустой и картофелем</t>
  </si>
  <si>
    <t>Плов из курицы</t>
  </si>
  <si>
    <t>Суп картофельный с клёцками</t>
  </si>
  <si>
    <t>Зразы из говядины с яйцом</t>
  </si>
  <si>
    <t>Суп картофельный с мясными фрикадельками</t>
  </si>
  <si>
    <t>Каша пшённая вязкая с маслом</t>
  </si>
  <si>
    <t>Рыба тушеная в томате с овощами</t>
  </si>
  <si>
    <t>Шницель из говядины</t>
  </si>
  <si>
    <t>50/2008</t>
  </si>
  <si>
    <t>75/2008</t>
  </si>
  <si>
    <t>92/2008</t>
  </si>
  <si>
    <t>153/2008</t>
  </si>
  <si>
    <t>41/2008</t>
  </si>
  <si>
    <t>81/2008</t>
  </si>
  <si>
    <t>103/2013</t>
  </si>
  <si>
    <t>146/2008</t>
  </si>
  <si>
    <t>47/2008</t>
  </si>
  <si>
    <t>63/2008</t>
  </si>
  <si>
    <t>97/2008</t>
  </si>
  <si>
    <t>60/2013</t>
  </si>
  <si>
    <t>88/2008</t>
  </si>
  <si>
    <t>104/2013</t>
  </si>
  <si>
    <t>46/2008</t>
  </si>
  <si>
    <t>197/2013</t>
  </si>
  <si>
    <t>60/2008</t>
  </si>
  <si>
    <t>76/2008</t>
  </si>
  <si>
    <t>120/2013</t>
  </si>
  <si>
    <t>39/2008</t>
  </si>
  <si>
    <t>200/2013</t>
  </si>
  <si>
    <t>65/2013</t>
  </si>
  <si>
    <t>73/2008</t>
  </si>
  <si>
    <t>45/2008</t>
  </si>
  <si>
    <t>84/2008</t>
  </si>
  <si>
    <t>106/2013</t>
  </si>
  <si>
    <t>251/2013</t>
  </si>
  <si>
    <t>181/2013</t>
  </si>
  <si>
    <t>МБОУ "Нижнепыхтинская ООШ"</t>
  </si>
  <si>
    <t>Директор школы</t>
  </si>
  <si>
    <t>Семенова Т.Л.</t>
  </si>
  <si>
    <t>компот из свежих яблок</t>
  </si>
  <si>
    <t>Салат из свежей капусты</t>
  </si>
  <si>
    <t>13/2008</t>
  </si>
  <si>
    <t>Огурцы свежие порционно</t>
  </si>
  <si>
    <t>салат из свежих овощей</t>
  </si>
  <si>
    <t>14/2008</t>
  </si>
  <si>
    <t>помидоры свежие порционно</t>
  </si>
  <si>
    <t>салат из свеклы с изюмом</t>
  </si>
  <si>
    <t>24/2008</t>
  </si>
  <si>
    <t>салат "тазалык"</t>
  </si>
  <si>
    <t>15/2013</t>
  </si>
  <si>
    <t>салат из моркови с сахаром</t>
  </si>
  <si>
    <t>7\2008</t>
  </si>
  <si>
    <t>винегрет</t>
  </si>
  <si>
    <t>30/2008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</si>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</sst>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V13" sqref="V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97</v>
      </c>
      <c r="D1" s="68"/>
      <c r="E1" s="68"/>
      <c r="F1" s="12" t="s">
        <v>16</v>
      </c>
      <c r="G1" s="2" t="s">
        <v>17</v>
      </c>
      <c r="H1" s="69" t="s">
        <v>98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99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/>
      <c r="F6" s="55"/>
      <c r="G6" s="55"/>
      <c r="H6" s="55"/>
      <c r="I6" s="54"/>
      <c r="J6" s="55"/>
      <c r="K6" s="40"/>
      <c r="L6" s="39"/>
    </row>
    <row r="7" spans="1:12" ht="15" x14ac:dyDescent="0.25">
      <c r="A7" s="23"/>
      <c r="B7" s="15"/>
      <c r="C7" s="11"/>
      <c r="D7" s="6"/>
      <c r="E7" s="57"/>
      <c r="F7" s="57"/>
      <c r="G7" s="57"/>
      <c r="H7" s="57"/>
      <c r="I7" s="57"/>
      <c r="J7" s="57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/>
      <c r="F8" s="55"/>
      <c r="G8" s="54"/>
      <c r="H8" s="56"/>
      <c r="I8" s="54"/>
      <c r="J8" s="54"/>
      <c r="K8" s="43"/>
      <c r="L8" s="42"/>
    </row>
    <row r="9" spans="1:12" ht="15" x14ac:dyDescent="0.25">
      <c r="A9" s="23"/>
      <c r="B9" s="15"/>
      <c r="C9" s="11"/>
      <c r="D9" s="7" t="s">
        <v>23</v>
      </c>
      <c r="E9" s="52"/>
      <c r="F9" s="55"/>
      <c r="G9" s="55"/>
      <c r="H9" s="55"/>
      <c r="I9" s="55"/>
      <c r="J9" s="55"/>
      <c r="K9" s="43"/>
      <c r="L9" s="42"/>
    </row>
    <row r="10" spans="1:12" ht="15" x14ac:dyDescent="0.25">
      <c r="A10" s="23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101</v>
      </c>
      <c r="F14" s="42">
        <v>100</v>
      </c>
      <c r="G14" s="42">
        <v>2.6</v>
      </c>
      <c r="H14" s="42">
        <v>5</v>
      </c>
      <c r="I14" s="42">
        <v>3.1</v>
      </c>
      <c r="J14" s="42">
        <v>67.8</v>
      </c>
      <c r="K14" s="43" t="s">
        <v>102</v>
      </c>
      <c r="L14" s="42">
        <v>3</v>
      </c>
    </row>
    <row r="15" spans="1:12" ht="15" x14ac:dyDescent="0.25">
      <c r="A15" s="23"/>
      <c r="B15" s="15"/>
      <c r="C15" s="11"/>
      <c r="D15" s="7" t="s">
        <v>27</v>
      </c>
      <c r="E15" s="50" t="s">
        <v>41</v>
      </c>
      <c r="F15" s="51">
        <v>200</v>
      </c>
      <c r="G15" s="51">
        <v>10.96</v>
      </c>
      <c r="H15" s="51">
        <v>8</v>
      </c>
      <c r="I15" s="51">
        <v>17.440000000000001</v>
      </c>
      <c r="J15" s="51">
        <v>182</v>
      </c>
      <c r="K15" s="43" t="s">
        <v>69</v>
      </c>
      <c r="L15" s="42">
        <v>14.8</v>
      </c>
    </row>
    <row r="16" spans="1:12" ht="15" x14ac:dyDescent="0.25">
      <c r="A16" s="23"/>
      <c r="B16" s="15"/>
      <c r="C16" s="11"/>
      <c r="D16" s="7" t="s">
        <v>28</v>
      </c>
      <c r="E16" s="52" t="s">
        <v>43</v>
      </c>
      <c r="F16" s="55">
        <v>90</v>
      </c>
      <c r="G16" s="55">
        <f>F16*14.3/100</f>
        <v>12.87</v>
      </c>
      <c r="H16" s="54">
        <f>F16*10.5/100</f>
        <v>9.4499999999999993</v>
      </c>
      <c r="I16" s="55">
        <f>F16*13.1/100</f>
        <v>11.79</v>
      </c>
      <c r="J16" s="55">
        <f t="shared" ref="J16" si="2">I16*4+H16*9+G16*4</f>
        <v>183.68999999999997</v>
      </c>
      <c r="K16" s="43" t="s">
        <v>70</v>
      </c>
      <c r="L16" s="42">
        <v>43</v>
      </c>
    </row>
    <row r="17" spans="1:12" ht="15" x14ac:dyDescent="0.25">
      <c r="A17" s="23"/>
      <c r="B17" s="15"/>
      <c r="C17" s="11"/>
      <c r="D17" s="7" t="s">
        <v>29</v>
      </c>
      <c r="E17" s="52" t="s">
        <v>115</v>
      </c>
      <c r="F17" s="53">
        <v>180</v>
      </c>
      <c r="G17" s="54">
        <v>4.8899999999999997</v>
      </c>
      <c r="H17" s="54">
        <v>4.8899999999999997</v>
      </c>
      <c r="I17" s="54">
        <v>30.06</v>
      </c>
      <c r="J17" s="54">
        <f t="shared" ref="J17" si="3">I17*4+H17*9+G17*4</f>
        <v>183.81</v>
      </c>
      <c r="K17" s="43" t="s">
        <v>94</v>
      </c>
      <c r="L17" s="42">
        <v>8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5">
        <v>200</v>
      </c>
      <c r="G18" s="54">
        <v>0.6</v>
      </c>
      <c r="H18" s="56">
        <v>0</v>
      </c>
      <c r="I18" s="54">
        <v>31.4</v>
      </c>
      <c r="J18" s="56">
        <f>I18*4+H18*9+G18*4</f>
        <v>128</v>
      </c>
      <c r="K18" s="43" t="s">
        <v>72</v>
      </c>
      <c r="L18" s="42">
        <v>3.4</v>
      </c>
    </row>
    <row r="19" spans="1:12" ht="15" x14ac:dyDescent="0.25">
      <c r="A19" s="23"/>
      <c r="B19" s="15"/>
      <c r="C19" s="11"/>
      <c r="D19" s="7" t="s">
        <v>31</v>
      </c>
      <c r="E19" s="57"/>
      <c r="F19" s="57"/>
      <c r="G19" s="57"/>
      <c r="H19" s="57"/>
      <c r="I19" s="57"/>
      <c r="J19" s="57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60" t="s">
        <v>39</v>
      </c>
      <c r="F20" s="61">
        <v>50</v>
      </c>
      <c r="G20" s="61">
        <f>F20*6.6/100</f>
        <v>3.3</v>
      </c>
      <c r="H20" s="61">
        <f>F20*1.1/100</f>
        <v>0.55000000000000004</v>
      </c>
      <c r="I20" s="61">
        <f>F20*43.9/100</f>
        <v>21.95</v>
      </c>
      <c r="J20" s="61">
        <f t="shared" ref="J20" si="4">I20*4+H20*9+G20*4</f>
        <v>105.95</v>
      </c>
      <c r="K20" s="43"/>
      <c r="L20" s="42">
        <v>2.8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5">SUM(G14:G22)</f>
        <v>35.22</v>
      </c>
      <c r="H23" s="19">
        <f t="shared" si="5"/>
        <v>27.89</v>
      </c>
      <c r="I23" s="19">
        <f t="shared" si="5"/>
        <v>115.74</v>
      </c>
      <c r="J23" s="19">
        <f t="shared" si="5"/>
        <v>851.25</v>
      </c>
      <c r="K23" s="25"/>
      <c r="L23" s="19">
        <f t="shared" ref="L23" si="6">SUM(L14:L22)</f>
        <v>75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820</v>
      </c>
      <c r="G24" s="32">
        <f t="shared" ref="G24:J24" si="7">G13+G23</f>
        <v>35.22</v>
      </c>
      <c r="H24" s="32">
        <f t="shared" si="7"/>
        <v>27.89</v>
      </c>
      <c r="I24" s="32">
        <f t="shared" si="7"/>
        <v>115.74</v>
      </c>
      <c r="J24" s="32">
        <f t="shared" si="7"/>
        <v>851.25</v>
      </c>
      <c r="K24" s="32"/>
      <c r="L24" s="32">
        <f t="shared" ref="L24" si="8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8"/>
      <c r="F25" s="55"/>
      <c r="G25" s="55"/>
      <c r="H25" s="55"/>
      <c r="I25" s="54"/>
      <c r="J25" s="55"/>
      <c r="K25" s="40"/>
      <c r="L25" s="39"/>
    </row>
    <row r="26" spans="1:12" ht="15" x14ac:dyDescent="0.25">
      <c r="A26" s="14"/>
      <c r="B26" s="15"/>
      <c r="C26" s="11"/>
      <c r="D26" s="6"/>
      <c r="E26" s="57"/>
      <c r="F26" s="57"/>
      <c r="G26" s="57"/>
      <c r="H26" s="57"/>
      <c r="I26" s="57"/>
      <c r="J26" s="57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2"/>
      <c r="F27" s="55"/>
      <c r="G27" s="54"/>
      <c r="H27" s="54"/>
      <c r="I27" s="54"/>
      <c r="J27" s="54"/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2"/>
      <c r="F28" s="55"/>
      <c r="G28" s="55"/>
      <c r="H28" s="55"/>
      <c r="I28" s="55"/>
      <c r="J28" s="55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9">SUM(G25:G31)</f>
        <v>0</v>
      </c>
      <c r="H32" s="19">
        <f t="shared" ref="H32" si="10">SUM(H25:H31)</f>
        <v>0</v>
      </c>
      <c r="I32" s="19">
        <f t="shared" ref="I32" si="11">SUM(I25:I31)</f>
        <v>0</v>
      </c>
      <c r="J32" s="19">
        <f t="shared" ref="J32:L32" si="12">SUM(J25:J31)</f>
        <v>0</v>
      </c>
      <c r="K32" s="25"/>
      <c r="L32" s="19">
        <f t="shared" si="12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103</v>
      </c>
      <c r="F33" s="42">
        <v>80</v>
      </c>
      <c r="G33" s="42">
        <v>0.56000000000000005</v>
      </c>
      <c r="H33" s="42">
        <v>0.08</v>
      </c>
      <c r="I33" s="42">
        <v>1.52</v>
      </c>
      <c r="J33" s="42">
        <v>9.0399999999999991</v>
      </c>
      <c r="K33" s="43"/>
      <c r="L33" s="42">
        <v>7</v>
      </c>
    </row>
    <row r="34" spans="1:12" ht="15" x14ac:dyDescent="0.25">
      <c r="A34" s="14"/>
      <c r="B34" s="15"/>
      <c r="C34" s="11"/>
      <c r="D34" s="7" t="s">
        <v>27</v>
      </c>
      <c r="E34" s="58" t="s">
        <v>45</v>
      </c>
      <c r="F34" s="55">
        <v>200</v>
      </c>
      <c r="G34" s="54">
        <v>1.6</v>
      </c>
      <c r="H34" s="54">
        <v>3.44</v>
      </c>
      <c r="I34" s="54">
        <v>8</v>
      </c>
      <c r="J34" s="54">
        <f t="shared" ref="J34" si="13">I34*4+H34*9+G34*4</f>
        <v>69.36</v>
      </c>
      <c r="K34" s="43" t="s">
        <v>73</v>
      </c>
      <c r="L34" s="42">
        <v>15</v>
      </c>
    </row>
    <row r="35" spans="1:12" ht="15" x14ac:dyDescent="0.25">
      <c r="A35" s="14"/>
      <c r="B35" s="15"/>
      <c r="C35" s="11"/>
      <c r="D35" s="7" t="s">
        <v>28</v>
      </c>
      <c r="E35" s="52" t="s">
        <v>47</v>
      </c>
      <c r="F35" s="55">
        <v>90</v>
      </c>
      <c r="G35" s="55">
        <f>F35*14.3/100</f>
        <v>12.87</v>
      </c>
      <c r="H35" s="55">
        <f>F35*17.1/100</f>
        <v>15.390000000000002</v>
      </c>
      <c r="I35" s="54">
        <f>F35*9.5/100</f>
        <v>8.5500000000000007</v>
      </c>
      <c r="J35" s="55">
        <f>I35*4+H35*9+G35*4</f>
        <v>224.19000000000003</v>
      </c>
      <c r="K35" s="43" t="s">
        <v>74</v>
      </c>
      <c r="L35" s="42">
        <v>40</v>
      </c>
    </row>
    <row r="36" spans="1:12" ht="15" x14ac:dyDescent="0.25">
      <c r="A36" s="14"/>
      <c r="B36" s="15"/>
      <c r="C36" s="11"/>
      <c r="D36" s="7" t="s">
        <v>29</v>
      </c>
      <c r="E36" s="52" t="s">
        <v>46</v>
      </c>
      <c r="F36" s="55">
        <v>180</v>
      </c>
      <c r="G36" s="54">
        <f>F36*5.9/100</f>
        <v>10.62</v>
      </c>
      <c r="H36" s="54">
        <f>F36*3.4/100</f>
        <v>6.12</v>
      </c>
      <c r="I36" s="54">
        <f>F36*31.6/100</f>
        <v>56.88</v>
      </c>
      <c r="J36" s="54">
        <f>I36*4+H36*9+G36*4</f>
        <v>325.08000000000004</v>
      </c>
      <c r="K36" s="43" t="s">
        <v>75</v>
      </c>
      <c r="L36" s="42">
        <v>8</v>
      </c>
    </row>
    <row r="37" spans="1:12" ht="15" x14ac:dyDescent="0.25">
      <c r="A37" s="14"/>
      <c r="B37" s="15"/>
      <c r="C37" s="11"/>
      <c r="D37" s="7" t="s">
        <v>30</v>
      </c>
      <c r="E37" s="52" t="s">
        <v>48</v>
      </c>
      <c r="F37" s="55">
        <v>200</v>
      </c>
      <c r="G37" s="54">
        <v>0.3</v>
      </c>
      <c r="H37" s="56">
        <v>0</v>
      </c>
      <c r="I37" s="54">
        <v>15.2</v>
      </c>
      <c r="J37" s="54">
        <f>I37*4+H37*9+G37*4</f>
        <v>62</v>
      </c>
      <c r="K37" s="43" t="s">
        <v>76</v>
      </c>
      <c r="L37" s="42">
        <v>2.2000000000000002</v>
      </c>
    </row>
    <row r="38" spans="1:12" ht="15" x14ac:dyDescent="0.25">
      <c r="A38" s="14"/>
      <c r="B38" s="15"/>
      <c r="C38" s="11"/>
      <c r="D38" s="7" t="s">
        <v>31</v>
      </c>
      <c r="E38" s="57"/>
      <c r="F38" s="57"/>
      <c r="G38" s="57"/>
      <c r="H38" s="57"/>
      <c r="I38" s="57"/>
      <c r="J38" s="57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60" t="s">
        <v>39</v>
      </c>
      <c r="F39" s="61">
        <v>50</v>
      </c>
      <c r="G39" s="61">
        <f>F39*6.6/100</f>
        <v>3.3</v>
      </c>
      <c r="H39" s="61">
        <f>F39*1.1/100</f>
        <v>0.55000000000000004</v>
      </c>
      <c r="I39" s="61">
        <f>F39*43.9/100</f>
        <v>21.95</v>
      </c>
      <c r="J39" s="61">
        <f t="shared" ref="J39" si="14">I39*4+H39*9+G39*4</f>
        <v>105.95</v>
      </c>
      <c r="K39" s="43"/>
      <c r="L39" s="42">
        <v>2.8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5">SUM(G33:G41)</f>
        <v>29.25</v>
      </c>
      <c r="H42" s="19">
        <f t="shared" ref="H42" si="16">SUM(H33:H41)</f>
        <v>25.580000000000005</v>
      </c>
      <c r="I42" s="19">
        <f t="shared" ref="I42" si="17">SUM(I33:I41)</f>
        <v>112.10000000000001</v>
      </c>
      <c r="J42" s="19">
        <f t="shared" ref="J42:L42" si="18">SUM(J33:J41)</f>
        <v>795.62000000000012</v>
      </c>
      <c r="K42" s="25"/>
      <c r="L42" s="19">
        <f t="shared" si="18"/>
        <v>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800</v>
      </c>
      <c r="G43" s="32">
        <f t="shared" ref="G43" si="19">G32+G42</f>
        <v>29.25</v>
      </c>
      <c r="H43" s="32">
        <f t="shared" ref="H43" si="20">H32+H42</f>
        <v>25.580000000000005</v>
      </c>
      <c r="I43" s="32">
        <f t="shared" ref="I43" si="21">I32+I42</f>
        <v>112.10000000000001</v>
      </c>
      <c r="J43" s="32">
        <f t="shared" ref="J43:L43" si="22">J32+J42</f>
        <v>795.62000000000012</v>
      </c>
      <c r="K43" s="32"/>
      <c r="L43" s="32">
        <f t="shared" si="22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/>
      <c r="F44" s="55"/>
      <c r="G44" s="54"/>
      <c r="H44" s="54"/>
      <c r="I44" s="54"/>
      <c r="J44" s="54"/>
      <c r="K44" s="40"/>
      <c r="L44" s="39"/>
    </row>
    <row r="45" spans="1:12" ht="15" x14ac:dyDescent="0.25">
      <c r="A45" s="23"/>
      <c r="B45" s="15"/>
      <c r="C45" s="11"/>
      <c r="D45" s="6"/>
      <c r="E45" s="57"/>
      <c r="F45" s="57"/>
      <c r="G45" s="57"/>
      <c r="H45" s="57"/>
      <c r="I45" s="57"/>
      <c r="J45" s="57"/>
      <c r="K45" s="43"/>
      <c r="L45" s="42"/>
    </row>
    <row r="46" spans="1:12" ht="15" x14ac:dyDescent="0.25">
      <c r="A46" s="23"/>
      <c r="B46" s="15"/>
      <c r="C46" s="11"/>
      <c r="D46" s="7" t="s">
        <v>30</v>
      </c>
      <c r="E46" s="52"/>
      <c r="F46" s="55"/>
      <c r="G46" s="54"/>
      <c r="H46" s="56"/>
      <c r="I46" s="54"/>
      <c r="J46" s="54"/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2"/>
      <c r="F47" s="55"/>
      <c r="G47" s="55"/>
      <c r="H47" s="55"/>
      <c r="I47" s="55"/>
      <c r="J47" s="55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3">SUM(G44:G50)</f>
        <v>0</v>
      </c>
      <c r="H51" s="19">
        <f t="shared" ref="H51" si="24">SUM(H44:H50)</f>
        <v>0</v>
      </c>
      <c r="I51" s="19">
        <f t="shared" ref="I51" si="25">SUM(I44:I50)</f>
        <v>0</v>
      </c>
      <c r="J51" s="19">
        <f t="shared" ref="J51:L51" si="26">SUM(J44:J50)</f>
        <v>0</v>
      </c>
      <c r="K51" s="25"/>
      <c r="L51" s="19">
        <f t="shared" si="26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104</v>
      </c>
      <c r="F52" s="42">
        <v>100</v>
      </c>
      <c r="G52" s="42">
        <v>1.2</v>
      </c>
      <c r="H52" s="42">
        <v>4.9000000000000004</v>
      </c>
      <c r="I52" s="42">
        <v>4.5</v>
      </c>
      <c r="J52" s="42">
        <v>66.900000000000006</v>
      </c>
      <c r="K52" s="43" t="s">
        <v>105</v>
      </c>
      <c r="L52" s="42">
        <v>3.8</v>
      </c>
    </row>
    <row r="53" spans="1:12" ht="15" x14ac:dyDescent="0.25">
      <c r="A53" s="23"/>
      <c r="B53" s="15"/>
      <c r="C53" s="11"/>
      <c r="D53" s="7" t="s">
        <v>27</v>
      </c>
      <c r="E53" s="52" t="s">
        <v>49</v>
      </c>
      <c r="F53" s="55">
        <v>200</v>
      </c>
      <c r="G53" s="54">
        <v>4.96</v>
      </c>
      <c r="H53" s="54">
        <v>4.4800000000000004</v>
      </c>
      <c r="I53" s="54">
        <v>17.84</v>
      </c>
      <c r="J53" s="54">
        <f t="shared" ref="J53" si="27">I53*4+H53*9+G53*4</f>
        <v>131.52000000000001</v>
      </c>
      <c r="K53" s="43" t="s">
        <v>77</v>
      </c>
      <c r="L53" s="42">
        <v>10.6</v>
      </c>
    </row>
    <row r="54" spans="1:12" ht="15" x14ac:dyDescent="0.25">
      <c r="A54" s="23"/>
      <c r="B54" s="15"/>
      <c r="C54" s="11"/>
      <c r="D54" s="7" t="s">
        <v>28</v>
      </c>
      <c r="E54" s="52" t="s">
        <v>51</v>
      </c>
      <c r="F54" s="55">
        <v>100</v>
      </c>
      <c r="G54" s="54">
        <f>F54*13.9/100</f>
        <v>13.9</v>
      </c>
      <c r="H54" s="54">
        <f>F54*6.5/100</f>
        <v>6.5</v>
      </c>
      <c r="I54" s="54">
        <f>F54*4/100</f>
        <v>4</v>
      </c>
      <c r="J54" s="54">
        <f>I54*4+H54*9+G54*4</f>
        <v>130.1</v>
      </c>
      <c r="K54" s="43" t="s">
        <v>78</v>
      </c>
      <c r="L54" s="42">
        <v>45</v>
      </c>
    </row>
    <row r="55" spans="1:12" ht="15" x14ac:dyDescent="0.25">
      <c r="A55" s="23"/>
      <c r="B55" s="15"/>
      <c r="C55" s="11"/>
      <c r="D55" s="7" t="s">
        <v>29</v>
      </c>
      <c r="E55" s="58" t="s">
        <v>50</v>
      </c>
      <c r="F55" s="55">
        <v>180</v>
      </c>
      <c r="G55" s="54">
        <f>F55*3.5/100</f>
        <v>6.3</v>
      </c>
      <c r="H55" s="55">
        <f>F55*4.1/100</f>
        <v>7.379999999999999</v>
      </c>
      <c r="I55" s="54">
        <f>F55*23.5/100</f>
        <v>42.3</v>
      </c>
      <c r="J55" s="54">
        <f>I55*4+H55*9+G55*4</f>
        <v>260.82</v>
      </c>
      <c r="K55" s="43" t="s">
        <v>79</v>
      </c>
      <c r="L55" s="42">
        <v>9.4</v>
      </c>
    </row>
    <row r="56" spans="1:12" ht="15" x14ac:dyDescent="0.25">
      <c r="A56" s="23"/>
      <c r="B56" s="15"/>
      <c r="C56" s="11"/>
      <c r="D56" s="7" t="s">
        <v>30</v>
      </c>
      <c r="E56" s="52" t="s">
        <v>44</v>
      </c>
      <c r="F56" s="55">
        <v>200</v>
      </c>
      <c r="G56" s="54">
        <v>0.6</v>
      </c>
      <c r="H56" s="56">
        <v>0</v>
      </c>
      <c r="I56" s="54">
        <v>31.4</v>
      </c>
      <c r="J56" s="56">
        <f>I56*4+H56*9+G56*4</f>
        <v>128</v>
      </c>
      <c r="K56" s="43" t="s">
        <v>72</v>
      </c>
      <c r="L56" s="42">
        <v>3.4</v>
      </c>
    </row>
    <row r="57" spans="1:12" ht="15" x14ac:dyDescent="0.25">
      <c r="A57" s="23"/>
      <c r="B57" s="15"/>
      <c r="C57" s="11"/>
      <c r="D57" s="7" t="s">
        <v>31</v>
      </c>
      <c r="E57" s="57"/>
      <c r="F57" s="57"/>
      <c r="G57" s="57"/>
      <c r="H57" s="57"/>
      <c r="I57" s="57"/>
      <c r="J57" s="57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60" t="s">
        <v>39</v>
      </c>
      <c r="F58" s="61">
        <v>50</v>
      </c>
      <c r="G58" s="61">
        <f>F58*6.6/100</f>
        <v>3.3</v>
      </c>
      <c r="H58" s="61">
        <f>F58*1.1/100</f>
        <v>0.55000000000000004</v>
      </c>
      <c r="I58" s="61">
        <f>F58*43.9/100</f>
        <v>21.95</v>
      </c>
      <c r="J58" s="61">
        <f t="shared" ref="J58" si="28">I58*4+H58*9+G58*4</f>
        <v>105.95</v>
      </c>
      <c r="K58" s="43"/>
      <c r="L58" s="42">
        <v>2.8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9">SUM(G52:G60)</f>
        <v>30.260000000000005</v>
      </c>
      <c r="H61" s="19">
        <f t="shared" ref="H61" si="30">SUM(H52:H60)</f>
        <v>23.81</v>
      </c>
      <c r="I61" s="19">
        <f t="shared" ref="I61" si="31">SUM(I52:I60)</f>
        <v>121.99</v>
      </c>
      <c r="J61" s="19">
        <f t="shared" ref="J61:L61" si="32">SUM(J52:J60)</f>
        <v>823.29</v>
      </c>
      <c r="K61" s="25"/>
      <c r="L61" s="19">
        <f t="shared" si="32"/>
        <v>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830</v>
      </c>
      <c r="G62" s="32">
        <f t="shared" ref="G62" si="33">G51+G61</f>
        <v>30.260000000000005</v>
      </c>
      <c r="H62" s="32">
        <f t="shared" ref="H62" si="34">H51+H61</f>
        <v>23.81</v>
      </c>
      <c r="I62" s="32">
        <f t="shared" ref="I62" si="35">I51+I61</f>
        <v>121.99</v>
      </c>
      <c r="J62" s="32">
        <f t="shared" ref="J62:L62" si="36">J51+J61</f>
        <v>823.29</v>
      </c>
      <c r="K62" s="32"/>
      <c r="L62" s="32">
        <f t="shared" si="36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8"/>
      <c r="F63" s="55"/>
      <c r="G63" s="55"/>
      <c r="H63" s="54"/>
      <c r="I63" s="54"/>
      <c r="J63" s="54"/>
      <c r="K63" s="40"/>
      <c r="L63" s="39"/>
    </row>
    <row r="64" spans="1:12" ht="15" x14ac:dyDescent="0.25">
      <c r="A64" s="23"/>
      <c r="B64" s="15"/>
      <c r="C64" s="11"/>
      <c r="D64" s="6"/>
      <c r="E64" s="57"/>
      <c r="F64" s="57"/>
      <c r="G64" s="57"/>
      <c r="H64" s="57"/>
      <c r="I64" s="57"/>
      <c r="J64" s="57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/>
      <c r="F65" s="55"/>
      <c r="G65" s="54"/>
      <c r="H65" s="54"/>
      <c r="I65" s="54"/>
      <c r="J65" s="54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2"/>
      <c r="F66" s="55"/>
      <c r="G66" s="55"/>
      <c r="H66" s="55"/>
      <c r="I66" s="55"/>
      <c r="J66" s="55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7">SUM(G63:G69)</f>
        <v>0</v>
      </c>
      <c r="H70" s="19">
        <f t="shared" ref="H70" si="38">SUM(H63:H69)</f>
        <v>0</v>
      </c>
      <c r="I70" s="19">
        <f t="shared" ref="I70" si="39">SUM(I63:I69)</f>
        <v>0</v>
      </c>
      <c r="J70" s="19">
        <f t="shared" ref="J70:L70" si="40">SUM(J63:J69)</f>
        <v>0</v>
      </c>
      <c r="K70" s="25"/>
      <c r="L70" s="19">
        <f t="shared" si="4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106</v>
      </c>
      <c r="F71" s="42">
        <v>80</v>
      </c>
      <c r="G71" s="42">
        <v>0.88</v>
      </c>
      <c r="H71" s="42">
        <v>0.16</v>
      </c>
      <c r="I71" s="42">
        <v>3.04</v>
      </c>
      <c r="J71" s="42">
        <v>17.12</v>
      </c>
      <c r="K71" s="43"/>
      <c r="L71" s="42">
        <v>5.2</v>
      </c>
    </row>
    <row r="72" spans="1:12" ht="15" x14ac:dyDescent="0.25">
      <c r="A72" s="23"/>
      <c r="B72" s="15"/>
      <c r="C72" s="11"/>
      <c r="D72" s="7" t="s">
        <v>27</v>
      </c>
      <c r="E72" s="52" t="s">
        <v>53</v>
      </c>
      <c r="F72" s="55">
        <v>200</v>
      </c>
      <c r="G72" s="54">
        <f>F72*1.17/100</f>
        <v>2.34</v>
      </c>
      <c r="H72" s="54">
        <f>F72*4.05/100</f>
        <v>8.1</v>
      </c>
      <c r="I72" s="55">
        <f>F72*6.94/100</f>
        <v>13.88</v>
      </c>
      <c r="J72" s="54">
        <f t="shared" ref="J72" si="41">I72*4+H72*9+G72*4</f>
        <v>137.77999999999997</v>
      </c>
      <c r="K72" s="43" t="s">
        <v>80</v>
      </c>
      <c r="L72" s="42">
        <v>16</v>
      </c>
    </row>
    <row r="73" spans="1:12" ht="15" x14ac:dyDescent="0.25">
      <c r="A73" s="23"/>
      <c r="B73" s="15"/>
      <c r="C73" s="11"/>
      <c r="D73" s="7" t="s">
        <v>28</v>
      </c>
      <c r="E73" s="52" t="s">
        <v>55</v>
      </c>
      <c r="F73" s="55">
        <v>90</v>
      </c>
      <c r="G73" s="55">
        <f>F73*12.8/100</f>
        <v>11.52</v>
      </c>
      <c r="H73" s="55">
        <f>F73*13.6/100</f>
        <v>12.24</v>
      </c>
      <c r="I73" s="54">
        <f>F73*9.9/100</f>
        <v>8.91</v>
      </c>
      <c r="J73" s="55">
        <f>I73*4+H73*9+G73*4</f>
        <v>191.88</v>
      </c>
      <c r="K73" s="43" t="s">
        <v>81</v>
      </c>
      <c r="L73" s="42">
        <v>30</v>
      </c>
    </row>
    <row r="74" spans="1:12" ht="15" x14ac:dyDescent="0.25">
      <c r="A74" s="23"/>
      <c r="B74" s="15"/>
      <c r="C74" s="11"/>
      <c r="D74" s="7" t="s">
        <v>29</v>
      </c>
      <c r="E74" s="58" t="s">
        <v>54</v>
      </c>
      <c r="F74" s="55">
        <v>180</v>
      </c>
      <c r="G74" s="54">
        <f>F74*2.4/100</f>
        <v>4.32</v>
      </c>
      <c r="H74" s="54">
        <f>F74*3.5/100</f>
        <v>6.3</v>
      </c>
      <c r="I74" s="55">
        <f>F74*25.8/100</f>
        <v>46.44</v>
      </c>
      <c r="J74" s="54">
        <f>I74*4+H74*9+G74*4</f>
        <v>259.74</v>
      </c>
      <c r="K74" s="43" t="s">
        <v>82</v>
      </c>
      <c r="L74" s="42">
        <v>14</v>
      </c>
    </row>
    <row r="75" spans="1:12" ht="15" x14ac:dyDescent="0.25">
      <c r="A75" s="23"/>
      <c r="B75" s="15"/>
      <c r="C75" s="11"/>
      <c r="D75" s="7" t="s">
        <v>30</v>
      </c>
      <c r="E75" s="58" t="s">
        <v>100</v>
      </c>
      <c r="F75" s="55">
        <v>200</v>
      </c>
      <c r="G75" s="56">
        <v>0.16</v>
      </c>
      <c r="H75" s="56">
        <v>0.16</v>
      </c>
      <c r="I75" s="54">
        <v>23.88</v>
      </c>
      <c r="J75" s="54">
        <f>I75*4+H75*9+G75*4</f>
        <v>97.6</v>
      </c>
      <c r="K75" s="43" t="s">
        <v>95</v>
      </c>
      <c r="L75" s="42">
        <v>7</v>
      </c>
    </row>
    <row r="76" spans="1:12" ht="15" x14ac:dyDescent="0.25">
      <c r="A76" s="23"/>
      <c r="B76" s="15"/>
      <c r="C76" s="11"/>
      <c r="D76" s="7" t="s">
        <v>31</v>
      </c>
      <c r="E76" s="57"/>
      <c r="F76" s="57"/>
      <c r="G76" s="57"/>
      <c r="H76" s="57"/>
      <c r="I76" s="57"/>
      <c r="J76" s="57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60" t="s">
        <v>39</v>
      </c>
      <c r="F77" s="61">
        <v>50</v>
      </c>
      <c r="G77" s="61">
        <f>F77*6.6/100</f>
        <v>3.3</v>
      </c>
      <c r="H77" s="61">
        <f>F77*1.1/100</f>
        <v>0.55000000000000004</v>
      </c>
      <c r="I77" s="61">
        <f>F77*43.9/100</f>
        <v>21.95</v>
      </c>
      <c r="J77" s="61">
        <f t="shared" ref="J77" si="42">I77*4+H77*9+G77*4</f>
        <v>105.95</v>
      </c>
      <c r="K77" s="43"/>
      <c r="L77" s="42">
        <v>2.8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43">SUM(G71:G79)</f>
        <v>22.52</v>
      </c>
      <c r="H80" s="19">
        <f t="shared" ref="H80" si="44">SUM(H71:H79)</f>
        <v>27.51</v>
      </c>
      <c r="I80" s="19">
        <f t="shared" ref="I80" si="45">SUM(I71:I79)</f>
        <v>118.1</v>
      </c>
      <c r="J80" s="19">
        <f t="shared" ref="J80:L80" si="46">SUM(J71:J79)</f>
        <v>810.07</v>
      </c>
      <c r="K80" s="25"/>
      <c r="L80" s="19">
        <f t="shared" si="46"/>
        <v>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800</v>
      </c>
      <c r="G81" s="32">
        <f t="shared" ref="G81" si="47">G70+G80</f>
        <v>22.52</v>
      </c>
      <c r="H81" s="32">
        <f t="shared" ref="H81" si="48">H70+H80</f>
        <v>27.51</v>
      </c>
      <c r="I81" s="32">
        <f t="shared" ref="I81" si="49">I70+I80</f>
        <v>118.1</v>
      </c>
      <c r="J81" s="32">
        <f t="shared" ref="J81:L81" si="50">J70+J80</f>
        <v>810.07</v>
      </c>
      <c r="K81" s="32"/>
      <c r="L81" s="32">
        <f t="shared" si="50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/>
      <c r="F82" s="55"/>
      <c r="G82" s="55"/>
      <c r="H82" s="55"/>
      <c r="I82" s="54"/>
      <c r="J82" s="55"/>
      <c r="K82" s="40"/>
      <c r="L82" s="39"/>
    </row>
    <row r="83" spans="1:12" ht="15" x14ac:dyDescent="0.25">
      <c r="A83" s="23"/>
      <c r="B83" s="15"/>
      <c r="C83" s="11"/>
      <c r="D83" s="6"/>
      <c r="E83" s="57"/>
      <c r="F83" s="57"/>
      <c r="G83" s="57"/>
      <c r="H83" s="57"/>
      <c r="I83" s="57"/>
      <c r="J83" s="57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/>
      <c r="F84" s="55"/>
      <c r="G84" s="54"/>
      <c r="H84" s="54"/>
      <c r="I84" s="54"/>
      <c r="J84" s="54"/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2"/>
      <c r="F85" s="55"/>
      <c r="G85" s="55"/>
      <c r="H85" s="55"/>
      <c r="I85" s="55"/>
      <c r="J85" s="55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51">SUM(G82:G88)</f>
        <v>0</v>
      </c>
      <c r="H89" s="19">
        <f t="shared" ref="H89" si="52">SUM(H82:H88)</f>
        <v>0</v>
      </c>
      <c r="I89" s="19">
        <f t="shared" ref="I89" si="53">SUM(I82:I88)</f>
        <v>0</v>
      </c>
      <c r="J89" s="19">
        <f t="shared" ref="J89:L89" si="54">SUM(J82:J88)</f>
        <v>0</v>
      </c>
      <c r="K89" s="25"/>
      <c r="L89" s="19">
        <f t="shared" si="5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107</v>
      </c>
      <c r="F90" s="42">
        <v>100</v>
      </c>
      <c r="G90" s="42">
        <v>1.4</v>
      </c>
      <c r="H90" s="42">
        <v>5</v>
      </c>
      <c r="I90" s="42">
        <v>20.7</v>
      </c>
      <c r="J90" s="42">
        <v>120.4</v>
      </c>
      <c r="K90" s="43" t="s">
        <v>108</v>
      </c>
      <c r="L90" s="42">
        <v>3.9</v>
      </c>
    </row>
    <row r="91" spans="1:12" ht="15" x14ac:dyDescent="0.25">
      <c r="A91" s="23"/>
      <c r="B91" s="15"/>
      <c r="C91" s="11"/>
      <c r="D91" s="7" t="s">
        <v>27</v>
      </c>
      <c r="E91" s="58" t="s">
        <v>56</v>
      </c>
      <c r="F91" s="55">
        <v>200</v>
      </c>
      <c r="G91" s="54">
        <v>2.3199999999999998</v>
      </c>
      <c r="H91" s="54">
        <v>2</v>
      </c>
      <c r="I91" s="54">
        <v>16.8</v>
      </c>
      <c r="J91" s="54">
        <f t="shared" ref="J91" si="55">I91*4+H91*9+G91*4</f>
        <v>94.48</v>
      </c>
      <c r="K91" s="43" t="s">
        <v>83</v>
      </c>
      <c r="L91" s="42">
        <v>12</v>
      </c>
    </row>
    <row r="92" spans="1:12" ht="15" x14ac:dyDescent="0.25">
      <c r="A92" s="23"/>
      <c r="B92" s="15"/>
      <c r="C92" s="11"/>
      <c r="D92" s="7" t="s">
        <v>28</v>
      </c>
      <c r="E92" s="52" t="s">
        <v>57</v>
      </c>
      <c r="F92" s="55">
        <v>90</v>
      </c>
      <c r="G92" s="55">
        <f>F92*22.6/100</f>
        <v>20.340000000000003</v>
      </c>
      <c r="H92" s="55">
        <f>F92*17/100</f>
        <v>15.3</v>
      </c>
      <c r="I92" s="56">
        <v>0</v>
      </c>
      <c r="J92" s="55">
        <f>I92*4+H92*9+G92*4</f>
        <v>219.06000000000003</v>
      </c>
      <c r="K92" s="43" t="s">
        <v>84</v>
      </c>
      <c r="L92" s="42">
        <v>43</v>
      </c>
    </row>
    <row r="93" spans="1:12" ht="15" x14ac:dyDescent="0.25">
      <c r="A93" s="23"/>
      <c r="B93" s="15"/>
      <c r="C93" s="11"/>
      <c r="D93" s="7" t="s">
        <v>29</v>
      </c>
      <c r="E93" s="52" t="s">
        <v>42</v>
      </c>
      <c r="F93" s="53">
        <v>180</v>
      </c>
      <c r="G93" s="54">
        <f>F93*2.1/100</f>
        <v>3.78</v>
      </c>
      <c r="H93" s="54">
        <f>F93*4.5/100</f>
        <v>8.1</v>
      </c>
      <c r="I93" s="54">
        <f>F93*14.6/100</f>
        <v>26.28</v>
      </c>
      <c r="J93" s="54">
        <f>I93*4+H93*9+G93*4</f>
        <v>193.14</v>
      </c>
      <c r="K93" s="43" t="s">
        <v>71</v>
      </c>
      <c r="L93" s="42">
        <v>10</v>
      </c>
    </row>
    <row r="94" spans="1:12" ht="15" x14ac:dyDescent="0.25">
      <c r="A94" s="23"/>
      <c r="B94" s="15"/>
      <c r="C94" s="11"/>
      <c r="D94" s="7" t="s">
        <v>30</v>
      </c>
      <c r="E94" s="52" t="s">
        <v>44</v>
      </c>
      <c r="F94" s="55">
        <v>200</v>
      </c>
      <c r="G94" s="54">
        <v>0.6</v>
      </c>
      <c r="H94" s="56">
        <v>0</v>
      </c>
      <c r="I94" s="54">
        <v>31.4</v>
      </c>
      <c r="J94" s="56">
        <f>I94*4+H94*9+G94*4</f>
        <v>128</v>
      </c>
      <c r="K94" s="43" t="s">
        <v>72</v>
      </c>
      <c r="L94" s="42">
        <v>3.3</v>
      </c>
    </row>
    <row r="95" spans="1:12" ht="15" x14ac:dyDescent="0.25">
      <c r="A95" s="23"/>
      <c r="B95" s="15"/>
      <c r="C95" s="11"/>
      <c r="D95" s="7" t="s">
        <v>31</v>
      </c>
      <c r="E95" s="57"/>
      <c r="F95" s="57"/>
      <c r="G95" s="57"/>
      <c r="H95" s="57"/>
      <c r="I95" s="57"/>
      <c r="J95" s="57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60" t="s">
        <v>39</v>
      </c>
      <c r="F96" s="61">
        <v>50</v>
      </c>
      <c r="G96" s="61">
        <f>F96*6.6/100</f>
        <v>3.3</v>
      </c>
      <c r="H96" s="61">
        <f>F96*1.1/100</f>
        <v>0.55000000000000004</v>
      </c>
      <c r="I96" s="61">
        <f>F96*43.9/100</f>
        <v>21.95</v>
      </c>
      <c r="J96" s="61">
        <f t="shared" ref="J96" si="56">I96*4+H96*9+G96*4</f>
        <v>105.95</v>
      </c>
      <c r="K96" s="43"/>
      <c r="L96" s="42">
        <v>2.8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57">SUM(G90:G98)</f>
        <v>31.740000000000006</v>
      </c>
      <c r="H99" s="19">
        <f t="shared" ref="H99" si="58">SUM(H90:H98)</f>
        <v>30.95</v>
      </c>
      <c r="I99" s="19">
        <f t="shared" ref="I99" si="59">SUM(I90:I98)</f>
        <v>117.13000000000001</v>
      </c>
      <c r="J99" s="19">
        <f t="shared" ref="J99:L99" si="60">SUM(J90:J98)</f>
        <v>861.03000000000009</v>
      </c>
      <c r="K99" s="25"/>
      <c r="L99" s="19">
        <f t="shared" si="60"/>
        <v>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820</v>
      </c>
      <c r="G100" s="32">
        <f t="shared" ref="G100" si="61">G89+G99</f>
        <v>31.740000000000006</v>
      </c>
      <c r="H100" s="32">
        <f t="shared" ref="H100" si="62">H89+H99</f>
        <v>30.95</v>
      </c>
      <c r="I100" s="32">
        <f t="shared" ref="I100" si="63">I89+I99</f>
        <v>117.13000000000001</v>
      </c>
      <c r="J100" s="32">
        <f t="shared" ref="J100:L100" si="64">J89+J99</f>
        <v>861.03000000000009</v>
      </c>
      <c r="K100" s="32"/>
      <c r="L100" s="32">
        <f t="shared" si="64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/>
      <c r="F101" s="55"/>
      <c r="G101" s="54"/>
      <c r="H101" s="55"/>
      <c r="I101" s="54"/>
      <c r="J101" s="55"/>
      <c r="K101" s="40"/>
      <c r="L101" s="39"/>
    </row>
    <row r="102" spans="1:12" ht="15" x14ac:dyDescent="0.25">
      <c r="A102" s="23"/>
      <c r="B102" s="15"/>
      <c r="C102" s="11"/>
      <c r="D102" s="6"/>
      <c r="E102" s="57"/>
      <c r="F102" s="57"/>
      <c r="G102" s="57"/>
      <c r="H102" s="57"/>
      <c r="I102" s="57"/>
      <c r="J102" s="57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2"/>
      <c r="F103" s="55"/>
      <c r="G103" s="54"/>
      <c r="H103" s="54"/>
      <c r="I103" s="54"/>
      <c r="J103" s="54"/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2"/>
      <c r="F104" s="55"/>
      <c r="G104" s="55"/>
      <c r="H104" s="55"/>
      <c r="I104" s="55"/>
      <c r="J104" s="55"/>
      <c r="K104" s="43"/>
      <c r="L104" s="42"/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5">SUM(G101:G107)</f>
        <v>0</v>
      </c>
      <c r="H108" s="19">
        <f t="shared" si="65"/>
        <v>0</v>
      </c>
      <c r="I108" s="19">
        <f t="shared" si="65"/>
        <v>0</v>
      </c>
      <c r="J108" s="19">
        <f t="shared" si="65"/>
        <v>0</v>
      </c>
      <c r="K108" s="25"/>
      <c r="L108" s="19">
        <f t="shared" ref="L108" si="66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109</v>
      </c>
      <c r="F109" s="42">
        <v>100</v>
      </c>
      <c r="G109" s="42">
        <v>1.08</v>
      </c>
      <c r="H109" s="42">
        <v>9.99</v>
      </c>
      <c r="I109" s="42">
        <v>8.9</v>
      </c>
      <c r="J109" s="42">
        <v>129.83000000000001</v>
      </c>
      <c r="K109" s="43" t="s">
        <v>110</v>
      </c>
      <c r="L109" s="42">
        <v>3.2</v>
      </c>
    </row>
    <row r="110" spans="1:12" ht="15" x14ac:dyDescent="0.25">
      <c r="A110" s="23"/>
      <c r="B110" s="15"/>
      <c r="C110" s="11"/>
      <c r="D110" s="7" t="s">
        <v>27</v>
      </c>
      <c r="E110" s="52" t="s">
        <v>58</v>
      </c>
      <c r="F110" s="55">
        <v>200</v>
      </c>
      <c r="G110" s="54">
        <v>10.8</v>
      </c>
      <c r="H110" s="54">
        <v>2.88</v>
      </c>
      <c r="I110" s="54">
        <v>10</v>
      </c>
      <c r="J110" s="54">
        <f t="shared" ref="J110" si="67">I110*4+H110*9+G110*4</f>
        <v>109.12</v>
      </c>
      <c r="K110" s="43" t="s">
        <v>85</v>
      </c>
      <c r="L110" s="42">
        <v>10</v>
      </c>
    </row>
    <row r="111" spans="1:12" ht="15" x14ac:dyDescent="0.25">
      <c r="A111" s="23"/>
      <c r="B111" s="15"/>
      <c r="C111" s="11"/>
      <c r="D111" s="7" t="s">
        <v>28</v>
      </c>
      <c r="E111" s="50" t="s">
        <v>60</v>
      </c>
      <c r="F111" s="51">
        <v>90</v>
      </c>
      <c r="G111" s="51">
        <v>12.5</v>
      </c>
      <c r="H111" s="51">
        <v>9.09</v>
      </c>
      <c r="I111" s="51">
        <v>10.6</v>
      </c>
      <c r="J111" s="51">
        <v>167.58</v>
      </c>
      <c r="K111" s="43" t="s">
        <v>86</v>
      </c>
      <c r="L111" s="42">
        <v>42</v>
      </c>
    </row>
    <row r="112" spans="1:12" ht="15" x14ac:dyDescent="0.25">
      <c r="A112" s="23"/>
      <c r="B112" s="15"/>
      <c r="C112" s="11"/>
      <c r="D112" s="7" t="s">
        <v>29</v>
      </c>
      <c r="E112" s="58" t="s">
        <v>59</v>
      </c>
      <c r="F112" s="55">
        <v>180</v>
      </c>
      <c r="G112" s="54">
        <f>F112*10.5/100</f>
        <v>18.899999999999999</v>
      </c>
      <c r="H112" s="55">
        <f>F112*4.25/100</f>
        <v>7.65</v>
      </c>
      <c r="I112" s="55">
        <f>F112*20.4/100</f>
        <v>36.72</v>
      </c>
      <c r="J112" s="54">
        <f>I112*4+H112*9+G112*4</f>
        <v>291.33000000000004</v>
      </c>
      <c r="K112" s="43" t="s">
        <v>87</v>
      </c>
      <c r="L112" s="42">
        <v>10</v>
      </c>
    </row>
    <row r="113" spans="1:12" ht="15" x14ac:dyDescent="0.25">
      <c r="A113" s="23"/>
      <c r="B113" s="15"/>
      <c r="C113" s="11"/>
      <c r="D113" s="7" t="s">
        <v>30</v>
      </c>
      <c r="E113" s="52" t="s">
        <v>100</v>
      </c>
      <c r="F113" s="55">
        <v>200</v>
      </c>
      <c r="G113" s="54">
        <v>0</v>
      </c>
      <c r="H113" s="54">
        <v>0</v>
      </c>
      <c r="I113" s="54">
        <v>24</v>
      </c>
      <c r="J113" s="54">
        <v>98</v>
      </c>
      <c r="K113" s="43" t="s">
        <v>95</v>
      </c>
      <c r="L113" s="42">
        <v>7</v>
      </c>
    </row>
    <row r="114" spans="1:12" ht="15" x14ac:dyDescent="0.25">
      <c r="A114" s="23"/>
      <c r="B114" s="15"/>
      <c r="C114" s="11"/>
      <c r="D114" s="7" t="s">
        <v>31</v>
      </c>
      <c r="E114" s="57"/>
      <c r="F114" s="57"/>
      <c r="G114" s="57"/>
      <c r="H114" s="57"/>
      <c r="I114" s="57"/>
      <c r="J114" s="57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60" t="s">
        <v>39</v>
      </c>
      <c r="F115" s="61">
        <v>50</v>
      </c>
      <c r="G115" s="61">
        <f>F115*6.6/100</f>
        <v>3.3</v>
      </c>
      <c r="H115" s="61">
        <f>F115*1.1/100</f>
        <v>0.55000000000000004</v>
      </c>
      <c r="I115" s="61">
        <f>F115*43.9/100</f>
        <v>21.95</v>
      </c>
      <c r="J115" s="61">
        <f t="shared" ref="J115" si="68">I115*4+H115*9+G115*4</f>
        <v>105.95</v>
      </c>
      <c r="K115" s="43"/>
      <c r="L115" s="42">
        <v>2.8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69">SUM(G109:G117)</f>
        <v>46.58</v>
      </c>
      <c r="H118" s="19">
        <f t="shared" si="69"/>
        <v>30.16</v>
      </c>
      <c r="I118" s="19">
        <f t="shared" si="69"/>
        <v>112.17</v>
      </c>
      <c r="J118" s="19">
        <f t="shared" si="69"/>
        <v>901.81000000000017</v>
      </c>
      <c r="K118" s="25"/>
      <c r="L118" s="19">
        <f t="shared" ref="L118" si="70">SUM(L109:L117)</f>
        <v>75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820</v>
      </c>
      <c r="G119" s="32">
        <f t="shared" ref="G119" si="71">G108+G118</f>
        <v>46.58</v>
      </c>
      <c r="H119" s="32">
        <f t="shared" ref="H119" si="72">H108+H118</f>
        <v>30.16</v>
      </c>
      <c r="I119" s="32">
        <f t="shared" ref="I119" si="73">I108+I118</f>
        <v>112.17</v>
      </c>
      <c r="J119" s="32">
        <f t="shared" ref="J119:L119" si="74">J108+J118</f>
        <v>901.81000000000017</v>
      </c>
      <c r="K119" s="32"/>
      <c r="L119" s="32">
        <f t="shared" si="74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/>
      <c r="F120" s="55"/>
      <c r="G120" s="54"/>
      <c r="H120" s="54"/>
      <c r="I120" s="54"/>
      <c r="J120" s="54"/>
      <c r="K120" s="40"/>
      <c r="L120" s="39"/>
    </row>
    <row r="121" spans="1:12" ht="15" x14ac:dyDescent="0.25">
      <c r="A121" s="14"/>
      <c r="B121" s="15"/>
      <c r="C121" s="11"/>
      <c r="D121" s="6"/>
      <c r="E121" s="57"/>
      <c r="F121" s="57"/>
      <c r="G121" s="57"/>
      <c r="H121" s="57"/>
      <c r="I121" s="57"/>
      <c r="J121" s="57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/>
      <c r="F122" s="55"/>
      <c r="G122" s="54"/>
      <c r="H122" s="56"/>
      <c r="I122" s="54"/>
      <c r="J122" s="54"/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2"/>
      <c r="F123" s="55"/>
      <c r="G123" s="55"/>
      <c r="H123" s="55"/>
      <c r="I123" s="55"/>
      <c r="J123" s="55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5">SUM(G120:G126)</f>
        <v>0</v>
      </c>
      <c r="H127" s="19">
        <f t="shared" si="75"/>
        <v>0</v>
      </c>
      <c r="I127" s="19">
        <f t="shared" si="75"/>
        <v>0</v>
      </c>
      <c r="J127" s="19">
        <f t="shared" si="75"/>
        <v>0</v>
      </c>
      <c r="K127" s="25"/>
      <c r="L127" s="19">
        <f t="shared" ref="L127" si="7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103</v>
      </c>
      <c r="F128" s="42">
        <v>80</v>
      </c>
      <c r="G128" s="42">
        <v>0.56000000000000005</v>
      </c>
      <c r="H128" s="42">
        <v>0.08</v>
      </c>
      <c r="I128" s="42">
        <v>1.52</v>
      </c>
      <c r="J128" s="42">
        <v>9.0399999999999991</v>
      </c>
      <c r="K128" s="43"/>
      <c r="L128" s="42">
        <v>7</v>
      </c>
    </row>
    <row r="129" spans="1:12" ht="15" x14ac:dyDescent="0.25">
      <c r="A129" s="14"/>
      <c r="B129" s="15"/>
      <c r="C129" s="11"/>
      <c r="D129" s="7" t="s">
        <v>27</v>
      </c>
      <c r="E129" s="52" t="s">
        <v>61</v>
      </c>
      <c r="F129" s="55">
        <v>200</v>
      </c>
      <c r="G129" s="54">
        <v>2.2400000000000002</v>
      </c>
      <c r="H129" s="54">
        <v>5.76</v>
      </c>
      <c r="I129" s="54">
        <v>11.12</v>
      </c>
      <c r="J129" s="54">
        <f t="shared" ref="J129:J130" si="77">I129*4+H129*9+G129*4</f>
        <v>105.28</v>
      </c>
      <c r="K129" s="43" t="s">
        <v>88</v>
      </c>
      <c r="L129" s="42">
        <v>16</v>
      </c>
    </row>
    <row r="130" spans="1:12" ht="15" x14ac:dyDescent="0.25">
      <c r="A130" s="14"/>
      <c r="B130" s="15"/>
      <c r="C130" s="11"/>
      <c r="D130" s="7" t="s">
        <v>28</v>
      </c>
      <c r="E130" s="58" t="s">
        <v>62</v>
      </c>
      <c r="F130" s="55">
        <v>210</v>
      </c>
      <c r="G130" s="54">
        <v>21.4</v>
      </c>
      <c r="H130" s="54">
        <v>19.600000000000001</v>
      </c>
      <c r="I130" s="54">
        <v>35.6</v>
      </c>
      <c r="J130" s="54">
        <f t="shared" si="77"/>
        <v>404.4</v>
      </c>
      <c r="K130" s="43" t="s">
        <v>89</v>
      </c>
      <c r="L130" s="42">
        <v>45.9</v>
      </c>
    </row>
    <row r="131" spans="1:12" ht="15" x14ac:dyDescent="0.25">
      <c r="A131" s="14"/>
      <c r="B131" s="15"/>
      <c r="C131" s="11"/>
      <c r="D131" s="7" t="s">
        <v>29</v>
      </c>
      <c r="E131" s="52"/>
      <c r="F131" s="55"/>
      <c r="G131" s="55"/>
      <c r="H131" s="54"/>
      <c r="I131" s="55"/>
      <c r="J131" s="54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2" t="s">
        <v>44</v>
      </c>
      <c r="F132" s="55">
        <v>200</v>
      </c>
      <c r="G132" s="54">
        <v>0.6</v>
      </c>
      <c r="H132" s="56">
        <v>0</v>
      </c>
      <c r="I132" s="54">
        <v>31.4</v>
      </c>
      <c r="J132" s="56">
        <f>I132*4+H132*9+G132*4</f>
        <v>128</v>
      </c>
      <c r="K132" s="43" t="s">
        <v>72</v>
      </c>
      <c r="L132" s="42">
        <v>3.3</v>
      </c>
    </row>
    <row r="133" spans="1:12" ht="15" x14ac:dyDescent="0.25">
      <c r="A133" s="14"/>
      <c r="B133" s="15"/>
      <c r="C133" s="11"/>
      <c r="D133" s="7" t="s">
        <v>31</v>
      </c>
      <c r="E133" s="52"/>
      <c r="F133" s="55"/>
      <c r="G133" s="55"/>
      <c r="H133" s="55"/>
      <c r="I133" s="55"/>
      <c r="J133" s="55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60" t="s">
        <v>39</v>
      </c>
      <c r="F134" s="61">
        <v>50</v>
      </c>
      <c r="G134" s="61">
        <f>F134*6.6/100</f>
        <v>3.3</v>
      </c>
      <c r="H134" s="61">
        <f>F134*1.1/100</f>
        <v>0.55000000000000004</v>
      </c>
      <c r="I134" s="61">
        <f>F134*43.9/100</f>
        <v>21.95</v>
      </c>
      <c r="J134" s="61">
        <f t="shared" ref="J134" si="78">I134*4+H134*9+G134*4</f>
        <v>105.95</v>
      </c>
      <c r="K134" s="43"/>
      <c r="L134" s="42">
        <v>2.8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79">SUM(G128:G136)</f>
        <v>28.1</v>
      </c>
      <c r="H137" s="19">
        <f t="shared" si="79"/>
        <v>25.990000000000002</v>
      </c>
      <c r="I137" s="19">
        <f t="shared" si="79"/>
        <v>101.59</v>
      </c>
      <c r="J137" s="19">
        <f t="shared" si="79"/>
        <v>752.67000000000007</v>
      </c>
      <c r="K137" s="25"/>
      <c r="L137" s="19">
        <f t="shared" ref="L137" si="80">SUM(L128:L136)</f>
        <v>75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740</v>
      </c>
      <c r="G138" s="32">
        <f t="shared" ref="G138" si="81">G127+G137</f>
        <v>28.1</v>
      </c>
      <c r="H138" s="32">
        <f t="shared" ref="H138" si="82">H127+H137</f>
        <v>25.990000000000002</v>
      </c>
      <c r="I138" s="32">
        <f t="shared" ref="I138" si="83">I127+I137</f>
        <v>101.59</v>
      </c>
      <c r="J138" s="32">
        <f t="shared" ref="J138:L138" si="84">J127+J137</f>
        <v>752.67000000000007</v>
      </c>
      <c r="K138" s="32"/>
      <c r="L138" s="32">
        <f t="shared" si="84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/>
      <c r="F139" s="55"/>
      <c r="G139" s="54"/>
      <c r="H139" s="55"/>
      <c r="I139" s="54"/>
      <c r="J139" s="55"/>
      <c r="K139" s="40"/>
      <c r="L139" s="39"/>
    </row>
    <row r="140" spans="1:12" ht="15" x14ac:dyDescent="0.25">
      <c r="A140" s="23"/>
      <c r="B140" s="15"/>
      <c r="C140" s="11"/>
      <c r="D140" s="6"/>
      <c r="E140" s="57"/>
      <c r="F140" s="57"/>
      <c r="G140" s="57"/>
      <c r="H140" s="57"/>
      <c r="I140" s="57"/>
      <c r="J140" s="57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/>
      <c r="F141" s="55"/>
      <c r="G141" s="54"/>
      <c r="H141" s="54"/>
      <c r="I141" s="54"/>
      <c r="J141" s="54"/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/>
      <c r="F142" s="55"/>
      <c r="G142" s="55"/>
      <c r="H142" s="55"/>
      <c r="I142" s="55"/>
      <c r="J142" s="55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85">SUM(G139:G145)</f>
        <v>0</v>
      </c>
      <c r="H146" s="19">
        <f t="shared" si="85"/>
        <v>0</v>
      </c>
      <c r="I146" s="19">
        <f t="shared" si="85"/>
        <v>0</v>
      </c>
      <c r="J146" s="19">
        <f t="shared" si="85"/>
        <v>0</v>
      </c>
      <c r="K146" s="25"/>
      <c r="L146" s="19">
        <f t="shared" ref="L146" si="86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106</v>
      </c>
      <c r="F147" s="42">
        <v>80</v>
      </c>
      <c r="G147" s="42">
        <v>0.88</v>
      </c>
      <c r="H147" s="42">
        <v>0.16</v>
      </c>
      <c r="I147" s="42">
        <v>3.04</v>
      </c>
      <c r="J147" s="42">
        <v>17.12</v>
      </c>
      <c r="K147" s="43"/>
      <c r="L147" s="42">
        <v>5.2</v>
      </c>
    </row>
    <row r="148" spans="1:12" ht="15" x14ac:dyDescent="0.25">
      <c r="A148" s="23"/>
      <c r="B148" s="15"/>
      <c r="C148" s="11"/>
      <c r="D148" s="7" t="s">
        <v>27</v>
      </c>
      <c r="E148" s="58" t="s">
        <v>63</v>
      </c>
      <c r="F148" s="55">
        <v>200</v>
      </c>
      <c r="G148" s="54">
        <f>F148*0.84/100</f>
        <v>1.68</v>
      </c>
      <c r="H148" s="54">
        <f>F148*1.34/100</f>
        <v>2.68</v>
      </c>
      <c r="I148" s="54">
        <f>F148*4.85/100</f>
        <v>9.6999999999999993</v>
      </c>
      <c r="J148" s="54">
        <f t="shared" ref="J148" si="87">I148*4+H148*9+G148*4</f>
        <v>69.64</v>
      </c>
      <c r="K148" s="43" t="s">
        <v>90</v>
      </c>
      <c r="L148" s="42">
        <v>15</v>
      </c>
    </row>
    <row r="149" spans="1:12" ht="15" x14ac:dyDescent="0.25">
      <c r="A149" s="23"/>
      <c r="B149" s="15"/>
      <c r="C149" s="11"/>
      <c r="D149" s="7" t="s">
        <v>28</v>
      </c>
      <c r="E149" s="52" t="s">
        <v>64</v>
      </c>
      <c r="F149" s="55">
        <v>90</v>
      </c>
      <c r="G149" s="55">
        <f>F149*21.3/100</f>
        <v>19.170000000000002</v>
      </c>
      <c r="H149" s="55">
        <f>F149*23.1/100</f>
        <v>20.79</v>
      </c>
      <c r="I149" s="54">
        <f>F149*5.7/100</f>
        <v>5.13</v>
      </c>
      <c r="J149" s="55">
        <v>190.53</v>
      </c>
      <c r="K149" s="43" t="s">
        <v>91</v>
      </c>
      <c r="L149" s="42">
        <v>42</v>
      </c>
    </row>
    <row r="150" spans="1:12" ht="15" x14ac:dyDescent="0.25">
      <c r="A150" s="23"/>
      <c r="B150" s="15"/>
      <c r="C150" s="11"/>
      <c r="D150" s="7" t="s">
        <v>29</v>
      </c>
      <c r="E150" s="52" t="s">
        <v>42</v>
      </c>
      <c r="F150" s="53">
        <v>180</v>
      </c>
      <c r="G150" s="54">
        <f>F150*2.1/100</f>
        <v>3.78</v>
      </c>
      <c r="H150" s="54">
        <f>F150*4.5/100</f>
        <v>8.1</v>
      </c>
      <c r="I150" s="54">
        <f>F150*14.6/100</f>
        <v>26.28</v>
      </c>
      <c r="J150" s="54">
        <f>I150*4+H150*9+G150*4</f>
        <v>193.14</v>
      </c>
      <c r="K150" s="43" t="s">
        <v>71</v>
      </c>
      <c r="L150" s="42">
        <v>8</v>
      </c>
    </row>
    <row r="151" spans="1:12" ht="15" x14ac:dyDescent="0.25">
      <c r="A151" s="23"/>
      <c r="B151" s="15"/>
      <c r="C151" s="11"/>
      <c r="D151" s="7" t="s">
        <v>30</v>
      </c>
      <c r="E151" s="52" t="s">
        <v>52</v>
      </c>
      <c r="F151" s="55">
        <v>200</v>
      </c>
      <c r="G151" s="54">
        <v>0.2</v>
      </c>
      <c r="H151" s="56">
        <v>0</v>
      </c>
      <c r="I151" s="54">
        <v>14</v>
      </c>
      <c r="J151" s="54">
        <f>I151*4+H151*9+G151*4</f>
        <v>56.8</v>
      </c>
      <c r="K151" s="43" t="s">
        <v>40</v>
      </c>
      <c r="L151" s="42">
        <v>2</v>
      </c>
    </row>
    <row r="152" spans="1:12" ht="15" x14ac:dyDescent="0.25">
      <c r="A152" s="23"/>
      <c r="B152" s="15"/>
      <c r="C152" s="11"/>
      <c r="D152" s="7" t="s">
        <v>31</v>
      </c>
      <c r="E152" s="57"/>
      <c r="F152" s="57"/>
      <c r="G152" s="57"/>
      <c r="H152" s="57"/>
      <c r="I152" s="57"/>
      <c r="J152" s="57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60" t="s">
        <v>39</v>
      </c>
      <c r="F153" s="61">
        <v>50</v>
      </c>
      <c r="G153" s="61">
        <f>F153*6.6/100</f>
        <v>3.3</v>
      </c>
      <c r="H153" s="61">
        <f>F153*1.1/100</f>
        <v>0.55000000000000004</v>
      </c>
      <c r="I153" s="61">
        <f>F153*43.9/100</f>
        <v>21.95</v>
      </c>
      <c r="J153" s="61">
        <f t="shared" ref="J153" si="88">I153*4+H153*9+G153*4</f>
        <v>105.95</v>
      </c>
      <c r="K153" s="43"/>
      <c r="L153" s="42">
        <v>2.8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89">SUM(G147:G155)</f>
        <v>29.01</v>
      </c>
      <c r="H156" s="19">
        <f t="shared" si="89"/>
        <v>32.279999999999994</v>
      </c>
      <c r="I156" s="19">
        <f t="shared" si="89"/>
        <v>80.099999999999994</v>
      </c>
      <c r="J156" s="19">
        <f t="shared" si="89"/>
        <v>633.18000000000006</v>
      </c>
      <c r="K156" s="25"/>
      <c r="L156" s="19">
        <f t="shared" ref="L156" si="90">SUM(L147:L155)</f>
        <v>75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800</v>
      </c>
      <c r="G157" s="32">
        <f t="shared" ref="G157" si="91">G146+G156</f>
        <v>29.01</v>
      </c>
      <c r="H157" s="32">
        <f t="shared" ref="H157" si="92">H146+H156</f>
        <v>32.279999999999994</v>
      </c>
      <c r="I157" s="32">
        <f t="shared" ref="I157" si="93">I146+I156</f>
        <v>80.099999999999994</v>
      </c>
      <c r="J157" s="32">
        <f t="shared" ref="J157:L157" si="94">J146+J156</f>
        <v>633.18000000000006</v>
      </c>
      <c r="K157" s="32"/>
      <c r="L157" s="32">
        <f t="shared" si="94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/>
      <c r="F158" s="55"/>
      <c r="G158" s="54"/>
      <c r="H158" s="56"/>
      <c r="I158" s="54"/>
      <c r="J158" s="55"/>
      <c r="K158" s="40"/>
      <c r="L158" s="39"/>
    </row>
    <row r="159" spans="1:12" ht="15" x14ac:dyDescent="0.25">
      <c r="A159" s="23"/>
      <c r="B159" s="15"/>
      <c r="C159" s="11"/>
      <c r="D159" s="6"/>
      <c r="E159" s="57"/>
      <c r="F159" s="57"/>
      <c r="G159" s="57"/>
      <c r="H159" s="57"/>
      <c r="I159" s="57"/>
      <c r="J159" s="57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/>
      <c r="F160" s="55"/>
      <c r="G160" s="54"/>
      <c r="H160" s="56"/>
      <c r="I160" s="54"/>
      <c r="J160" s="54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2"/>
      <c r="F161" s="55"/>
      <c r="G161" s="55"/>
      <c r="H161" s="55"/>
      <c r="I161" s="55"/>
      <c r="J161" s="55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95">SUM(G158:G164)</f>
        <v>0</v>
      </c>
      <c r="H165" s="19">
        <f t="shared" si="95"/>
        <v>0</v>
      </c>
      <c r="I165" s="19">
        <f t="shared" si="95"/>
        <v>0</v>
      </c>
      <c r="J165" s="19">
        <f t="shared" si="95"/>
        <v>0</v>
      </c>
      <c r="K165" s="25"/>
      <c r="L165" s="19">
        <f t="shared" ref="L165" si="9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111</v>
      </c>
      <c r="F166" s="42">
        <v>100</v>
      </c>
      <c r="G166" s="42">
        <v>1.5</v>
      </c>
      <c r="H166" s="42">
        <v>4</v>
      </c>
      <c r="I166" s="42">
        <v>11</v>
      </c>
      <c r="J166" s="42">
        <v>86</v>
      </c>
      <c r="K166" s="62" t="s">
        <v>112</v>
      </c>
      <c r="L166" s="42">
        <v>3.2</v>
      </c>
    </row>
    <row r="167" spans="1:12" ht="15" x14ac:dyDescent="0.25">
      <c r="A167" s="23"/>
      <c r="B167" s="15"/>
      <c r="C167" s="11"/>
      <c r="D167" s="7" t="s">
        <v>27</v>
      </c>
      <c r="E167" s="59" t="s">
        <v>65</v>
      </c>
      <c r="F167" s="55">
        <v>200</v>
      </c>
      <c r="G167" s="54">
        <v>1.6</v>
      </c>
      <c r="H167" s="54">
        <v>1.98</v>
      </c>
      <c r="I167" s="55">
        <v>11.84</v>
      </c>
      <c r="J167" s="54">
        <f t="shared" ref="J167" si="97">I167*4+H167*9+G167*4</f>
        <v>71.580000000000013</v>
      </c>
      <c r="K167" s="43" t="s">
        <v>92</v>
      </c>
      <c r="L167" s="42">
        <v>20</v>
      </c>
    </row>
    <row r="168" spans="1:12" ht="15" x14ac:dyDescent="0.25">
      <c r="A168" s="23"/>
      <c r="B168" s="15"/>
      <c r="C168" s="11"/>
      <c r="D168" s="7" t="s">
        <v>28</v>
      </c>
      <c r="E168" s="58" t="s">
        <v>67</v>
      </c>
      <c r="F168" s="55">
        <v>90</v>
      </c>
      <c r="G168" s="55">
        <f>F168*24.8/100</f>
        <v>22.32</v>
      </c>
      <c r="H168" s="55">
        <f>F168*16.6/100</f>
        <v>14.940000000000003</v>
      </c>
      <c r="I168" s="54">
        <f>F168*6.1/100</f>
        <v>5.49</v>
      </c>
      <c r="J168" s="55">
        <v>272.43</v>
      </c>
      <c r="K168" s="43" t="s">
        <v>93</v>
      </c>
      <c r="L168" s="42">
        <v>33</v>
      </c>
    </row>
    <row r="169" spans="1:12" ht="15" x14ac:dyDescent="0.25">
      <c r="A169" s="23"/>
      <c r="B169" s="15"/>
      <c r="C169" s="11"/>
      <c r="D169" s="7" t="s">
        <v>29</v>
      </c>
      <c r="E169" s="58" t="s">
        <v>66</v>
      </c>
      <c r="F169" s="55">
        <v>180</v>
      </c>
      <c r="G169" s="54">
        <f>F169*2.85/100</f>
        <v>5.13</v>
      </c>
      <c r="H169" s="54">
        <f>F169*3.24/100</f>
        <v>5.8320000000000007</v>
      </c>
      <c r="I169" s="54">
        <f>F169*16.3/100</f>
        <v>29.34</v>
      </c>
      <c r="J169" s="54">
        <f>I169*4+H169*9+G169*4</f>
        <v>190.36800000000002</v>
      </c>
      <c r="K169" s="43" t="s">
        <v>94</v>
      </c>
      <c r="L169" s="42">
        <v>9</v>
      </c>
    </row>
    <row r="170" spans="1:12" ht="15" x14ac:dyDescent="0.25">
      <c r="A170" s="23"/>
      <c r="B170" s="15"/>
      <c r="C170" s="11"/>
      <c r="D170" s="7" t="s">
        <v>30</v>
      </c>
      <c r="E170" s="52" t="s">
        <v>100</v>
      </c>
      <c r="F170" s="55">
        <v>200</v>
      </c>
      <c r="G170" s="54">
        <v>0</v>
      </c>
      <c r="H170" s="54">
        <v>0</v>
      </c>
      <c r="I170" s="54">
        <v>24</v>
      </c>
      <c r="J170" s="54">
        <v>98</v>
      </c>
      <c r="K170" s="43" t="s">
        <v>95</v>
      </c>
      <c r="L170" s="42">
        <v>7</v>
      </c>
    </row>
    <row r="171" spans="1:12" ht="15" x14ac:dyDescent="0.25">
      <c r="A171" s="23"/>
      <c r="B171" s="15"/>
      <c r="C171" s="11"/>
      <c r="D171" s="7" t="s">
        <v>31</v>
      </c>
      <c r="E171" s="57"/>
      <c r="F171" s="57"/>
      <c r="G171" s="57"/>
      <c r="H171" s="57"/>
      <c r="I171" s="57"/>
      <c r="J171" s="57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60" t="s">
        <v>39</v>
      </c>
      <c r="F172" s="61">
        <v>50</v>
      </c>
      <c r="G172" s="61">
        <f>F172*6.6/100</f>
        <v>3.3</v>
      </c>
      <c r="H172" s="61">
        <f>F172*1.1/100</f>
        <v>0.55000000000000004</v>
      </c>
      <c r="I172" s="61">
        <f>F172*43.9/100</f>
        <v>21.95</v>
      </c>
      <c r="J172" s="61">
        <f t="shared" ref="J172" si="98">I172*4+H172*9+G172*4</f>
        <v>105.95</v>
      </c>
      <c r="K172" s="43"/>
      <c r="L172" s="42">
        <v>2.8</v>
      </c>
    </row>
    <row r="173" spans="1:12" ht="15" x14ac:dyDescent="0.25">
      <c r="A173" s="23"/>
      <c r="B173" s="15"/>
      <c r="C173" s="11"/>
      <c r="D173" s="6"/>
      <c r="E173" s="41"/>
      <c r="F173" s="63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99">SUM(G166:G174)</f>
        <v>33.85</v>
      </c>
      <c r="H175" s="19">
        <f t="shared" si="99"/>
        <v>27.302000000000003</v>
      </c>
      <c r="I175" s="19">
        <f t="shared" si="99"/>
        <v>103.62</v>
      </c>
      <c r="J175" s="19">
        <f t="shared" si="99"/>
        <v>824.32800000000009</v>
      </c>
      <c r="K175" s="25"/>
      <c r="L175" s="19">
        <f t="shared" ref="L175" si="100">SUM(L166:L174)</f>
        <v>75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820</v>
      </c>
      <c r="G176" s="32">
        <f t="shared" ref="G176" si="101">G165+G175</f>
        <v>33.85</v>
      </c>
      <c r="H176" s="32">
        <f t="shared" ref="H176" si="102">H165+H175</f>
        <v>27.302000000000003</v>
      </c>
      <c r="I176" s="32">
        <f t="shared" ref="I176" si="103">I165+I175</f>
        <v>103.62</v>
      </c>
      <c r="J176" s="32">
        <f t="shared" ref="J176:L176" si="104">J165+J175</f>
        <v>824.32800000000009</v>
      </c>
      <c r="K176" s="32"/>
      <c r="L176" s="32">
        <f t="shared" si="104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/>
      <c r="F177" s="55"/>
      <c r="G177" s="55"/>
      <c r="H177" s="55"/>
      <c r="I177" s="54"/>
      <c r="J177" s="55"/>
      <c r="K177" s="40"/>
      <c r="L177" s="39"/>
    </row>
    <row r="178" spans="1:12" ht="15" x14ac:dyDescent="0.25">
      <c r="A178" s="23"/>
      <c r="B178" s="15"/>
      <c r="C178" s="11"/>
      <c r="D178" s="6"/>
      <c r="E178" s="57"/>
      <c r="F178" s="57"/>
      <c r="G178" s="57"/>
      <c r="H178" s="57"/>
      <c r="I178" s="57"/>
      <c r="J178" s="57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/>
      <c r="F179" s="55"/>
      <c r="G179" s="54"/>
      <c r="H179" s="54"/>
      <c r="I179" s="54"/>
      <c r="J179" s="54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2"/>
      <c r="F180" s="55"/>
      <c r="G180" s="55"/>
      <c r="H180" s="55"/>
      <c r="I180" s="55"/>
      <c r="J180" s="55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105">SUM(G177:G183)</f>
        <v>0</v>
      </c>
      <c r="H184" s="19">
        <f t="shared" si="105"/>
        <v>0</v>
      </c>
      <c r="I184" s="19">
        <f t="shared" si="105"/>
        <v>0</v>
      </c>
      <c r="J184" s="19">
        <f t="shared" si="105"/>
        <v>0</v>
      </c>
      <c r="K184" s="25"/>
      <c r="L184" s="19">
        <f t="shared" ref="L184" si="10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113</v>
      </c>
      <c r="F185" s="42">
        <v>100</v>
      </c>
      <c r="G185" s="42">
        <v>1.3</v>
      </c>
      <c r="H185" s="42">
        <v>9.9</v>
      </c>
      <c r="I185" s="42">
        <v>8.4</v>
      </c>
      <c r="J185" s="42">
        <v>127.9</v>
      </c>
      <c r="K185" s="43" t="s">
        <v>114</v>
      </c>
      <c r="L185" s="42">
        <v>2.8</v>
      </c>
    </row>
    <row r="186" spans="1:12" ht="15" x14ac:dyDescent="0.25">
      <c r="A186" s="23"/>
      <c r="B186" s="15"/>
      <c r="C186" s="11"/>
      <c r="D186" s="7" t="s">
        <v>27</v>
      </c>
      <c r="E186" s="52" t="s">
        <v>53</v>
      </c>
      <c r="F186" s="55">
        <v>200</v>
      </c>
      <c r="G186" s="54">
        <f>F186*0.87/100</f>
        <v>1.74</v>
      </c>
      <c r="H186" s="54">
        <f>F186*2.05/100</f>
        <v>4.0999999999999996</v>
      </c>
      <c r="I186" s="54">
        <f>F186*6.64/100</f>
        <v>13.28</v>
      </c>
      <c r="J186" s="54">
        <f>I186*4+H186*9+G186*4</f>
        <v>96.97999999999999</v>
      </c>
      <c r="K186" s="43" t="s">
        <v>80</v>
      </c>
      <c r="L186" s="42">
        <v>16</v>
      </c>
    </row>
    <row r="187" spans="1:12" ht="15" x14ac:dyDescent="0.25">
      <c r="A187" s="23"/>
      <c r="B187" s="15"/>
      <c r="C187" s="11"/>
      <c r="D187" s="7" t="s">
        <v>28</v>
      </c>
      <c r="E187" s="52" t="s">
        <v>68</v>
      </c>
      <c r="F187" s="55">
        <v>90</v>
      </c>
      <c r="G187" s="54">
        <f>F187*17.5/100</f>
        <v>15.75</v>
      </c>
      <c r="H187" s="55">
        <f>F187*24.9/100</f>
        <v>22.41</v>
      </c>
      <c r="I187" s="54">
        <f>F187*9/100</f>
        <v>8.1</v>
      </c>
      <c r="J187" s="55">
        <f>I187*4+H187*9+G187*4</f>
        <v>297.09000000000003</v>
      </c>
      <c r="K187" s="43" t="s">
        <v>96</v>
      </c>
      <c r="L187" s="42">
        <v>42</v>
      </c>
    </row>
    <row r="188" spans="1:12" ht="15" x14ac:dyDescent="0.25">
      <c r="A188" s="23"/>
      <c r="B188" s="15"/>
      <c r="C188" s="11"/>
      <c r="D188" s="7" t="s">
        <v>29</v>
      </c>
      <c r="E188" s="58" t="s">
        <v>50</v>
      </c>
      <c r="F188" s="55">
        <v>180</v>
      </c>
      <c r="G188" s="54">
        <f>F188*3.5/100</f>
        <v>6.3</v>
      </c>
      <c r="H188" s="55">
        <f>F188*4.1/100</f>
        <v>7.379999999999999</v>
      </c>
      <c r="I188" s="54">
        <f>F188*23.5/100</f>
        <v>42.3</v>
      </c>
      <c r="J188" s="54">
        <f>I188*4+H188*9+G188*4</f>
        <v>260.82</v>
      </c>
      <c r="K188" s="43" t="s">
        <v>79</v>
      </c>
      <c r="L188" s="42">
        <v>9.4</v>
      </c>
    </row>
    <row r="189" spans="1:12" ht="15" x14ac:dyDescent="0.25">
      <c r="A189" s="23"/>
      <c r="B189" s="15"/>
      <c r="C189" s="11"/>
      <c r="D189" s="7" t="s">
        <v>30</v>
      </c>
      <c r="E189" s="52" t="s">
        <v>52</v>
      </c>
      <c r="F189" s="55">
        <v>200</v>
      </c>
      <c r="G189" s="54">
        <v>0.2</v>
      </c>
      <c r="H189" s="56">
        <v>0</v>
      </c>
      <c r="I189" s="54">
        <v>14</v>
      </c>
      <c r="J189" s="54">
        <f>I189*4+H189*9+G189*4</f>
        <v>56.8</v>
      </c>
      <c r="K189" s="43" t="s">
        <v>40</v>
      </c>
      <c r="L189" s="42">
        <v>2</v>
      </c>
    </row>
    <row r="190" spans="1:12" ht="15" x14ac:dyDescent="0.25">
      <c r="A190" s="23"/>
      <c r="B190" s="15"/>
      <c r="C190" s="11"/>
      <c r="D190" s="7" t="s">
        <v>31</v>
      </c>
      <c r="E190" s="57"/>
      <c r="F190" s="57"/>
      <c r="G190" s="57"/>
      <c r="H190" s="57"/>
      <c r="I190" s="57"/>
      <c r="J190" s="57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60" t="s">
        <v>39</v>
      </c>
      <c r="F191" s="61">
        <v>50</v>
      </c>
      <c r="G191" s="61">
        <f>F191*6.6/100</f>
        <v>3.3</v>
      </c>
      <c r="H191" s="61">
        <f>F191*1.1/100</f>
        <v>0.55000000000000004</v>
      </c>
      <c r="I191" s="61">
        <f>F191*43.9/100</f>
        <v>21.95</v>
      </c>
      <c r="J191" s="61">
        <f t="shared" ref="J191" si="107">I191*4+H191*9+G191*4</f>
        <v>105.95</v>
      </c>
      <c r="K191" s="43"/>
      <c r="L191" s="42">
        <v>2.8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108">SUM(G185:G193)</f>
        <v>28.59</v>
      </c>
      <c r="H194" s="19">
        <f t="shared" si="108"/>
        <v>44.339999999999989</v>
      </c>
      <c r="I194" s="19">
        <f t="shared" si="108"/>
        <v>108.03</v>
      </c>
      <c r="J194" s="19">
        <f t="shared" si="108"/>
        <v>945.54</v>
      </c>
      <c r="K194" s="25"/>
      <c r="L194" s="19">
        <f t="shared" ref="L194" si="10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820</v>
      </c>
      <c r="G195" s="32">
        <f t="shared" ref="G195" si="110">G184+G194</f>
        <v>28.59</v>
      </c>
      <c r="H195" s="32">
        <f t="shared" ref="H195" si="111">H184+H194</f>
        <v>44.339999999999989</v>
      </c>
      <c r="I195" s="32">
        <f t="shared" ref="I195" si="112">I184+I194</f>
        <v>108.03</v>
      </c>
      <c r="J195" s="32">
        <f t="shared" ref="J195:L195" si="113">J184+J194</f>
        <v>945.54</v>
      </c>
      <c r="K195" s="32"/>
      <c r="L195" s="32">
        <f t="shared" si="113"/>
        <v>75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807</v>
      </c>
      <c r="G196" s="34">
        <f>(G24+G43+G62+G81+G100+G119+G138+G157+G176+G195)/(IF(G24=0,0,1)+IF(G43=0,0,1)+IF(G62=0,0,1)+IF(G81=0,0,1)+IF(G100=0,0,1)+IF(G119=0,0,1)+IF(G138=0,0,1)+IF(G157=0,0,1)+IF(G176=0,0,1)+IF(G195=0,0,1))</f>
        <v>31.511999999999993</v>
      </c>
      <c r="H196" s="34">
        <f>(H24+H43+H62+H81+H100+H119+H138+H157+H176+H195)/(IF(H24=0,0,1)+IF(H43=0,0,1)+IF(H62=0,0,1)+IF(H81=0,0,1)+IF(H100=0,0,1)+IF(H119=0,0,1)+IF(H138=0,0,1)+IF(H157=0,0,1)+IF(H176=0,0,1)+IF(H195=0,0,1))</f>
        <v>29.581200000000003</v>
      </c>
      <c r="I196" s="34">
        <f>(I24+I43+I62+I81+I100+I119+I138+I157+I176+I195)/(IF(I24=0,0,1)+IF(I43=0,0,1)+IF(I62=0,0,1)+IF(I81=0,0,1)+IF(I100=0,0,1)+IF(I119=0,0,1)+IF(I138=0,0,1)+IF(I157=0,0,1)+IF(I176=0,0,1)+IF(I195=0,0,1))</f>
        <v>109.05699999999999</v>
      </c>
      <c r="J196" s="34">
        <f>(J24+J43+J62+J81+J100+J119+J138+J157+J176+J195)/(IF(J24=0,0,1)+IF(J43=0,0,1)+IF(J62=0,0,1)+IF(J81=0,0,1)+IF(J100=0,0,1)+IF(J119=0,0,1)+IF(J138=0,0,1)+IF(J157=0,0,1)+IF(J176=0,0,1)+IF(J195=0,0,1))</f>
        <v>819.87880000000007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</cp:lastModifiedBy>
  <dcterms:created xsi:type="dcterms:W3CDTF">2022-05-16T14:23:56Z</dcterms:created>
  <dcterms:modified xsi:type="dcterms:W3CDTF">2024-10-13T08:11:22Z</dcterms:modified>
</cp:coreProperties>
</file>